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Sheet1!$A$1:$E$13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2" i="1"/>
  <c r="J11" i="1"/>
  <c r="J10" i="1"/>
  <c r="J9" i="1"/>
  <c r="J8" i="1"/>
  <c r="J7" i="1"/>
  <c r="J6" i="1"/>
  <c r="J5" i="1"/>
  <c r="J4" i="1"/>
  <c r="J3" i="1"/>
  <c r="I3" i="1"/>
  <c r="I4" i="1" s="1"/>
  <c r="I5" i="1" s="1"/>
  <c r="I6" i="1" s="1"/>
  <c r="I7" i="1" s="1"/>
  <c r="I8" i="1" s="1"/>
  <c r="I9" i="1" s="1"/>
  <c r="I10" i="1" s="1"/>
  <c r="I11" i="1" s="1"/>
  <c r="I12" i="1" s="1"/>
  <c r="I13" i="1" s="1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</calcChain>
</file>

<file path=xl/sharedStrings.xml><?xml version="1.0" encoding="utf-8"?>
<sst xmlns="http://schemas.openxmlformats.org/spreadsheetml/2006/main" count="10" uniqueCount="9">
  <si>
    <t>TÜFE  (Aylık %)</t>
  </si>
  <si>
    <t>BIST100</t>
  </si>
  <si>
    <t>Bankalarca Mevduatlara Uygulanan Ağırlıklı Ortalama Faiz Oranları(Stok- Aylık) Aylık Faiz Getirisi</t>
  </si>
  <si>
    <t>Gram Altın</t>
  </si>
  <si>
    <t>Altının ocak 2023ten Aralık 2023 başına kadar tutulsaydı getirisi</t>
  </si>
  <si>
    <t>Her ay başı yenilenen 1 aylık vadeli mevduatın getirisi</t>
  </si>
  <si>
    <t>BIST100 getirisi (2023 ocaktan itibaren)</t>
  </si>
  <si>
    <t>2023 ilk günü</t>
  </si>
  <si>
    <t>TÜFE bir araç olsaydı getirisi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</si>
</sst>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10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r-TR"/>
              <a:t>Aylık % Değişimleri - @turkervz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Sheet1!$B$1:$B$2</c:f>
              <c:strCache>
                <c:ptCount val="2"/>
                <c:pt idx="0">
                  <c:v>Gram Altın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Sheet1!$A$3:$A$13</c:f>
              <c:numCache>
                <c:formatCode>mmm\-yy</c:formatCode>
                <c:ptCount val="11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</c:numCache>
            </c:numRef>
          </c:cat>
          <c:val>
            <c:numRef>
              <c:f>Sheet1!$B$3:$B$13</c:f>
              <c:numCache>
                <c:formatCode>0.00%</c:formatCode>
                <c:ptCount val="11"/>
                <c:pt idx="0">
                  <c:v>6.2700000000000006E-2</c:v>
                </c:pt>
                <c:pt idx="1">
                  <c:v>-4.9000000000000002E-2</c:v>
                </c:pt>
                <c:pt idx="2">
                  <c:v>9.5399999999999999E-2</c:v>
                </c:pt>
                <c:pt idx="3">
                  <c:v>2.3400000000000001E-2</c:v>
                </c:pt>
                <c:pt idx="4">
                  <c:v>5.6000000000000001E-2</c:v>
                </c:pt>
                <c:pt idx="5" formatCode="0%">
                  <c:v>0.2</c:v>
                </c:pt>
                <c:pt idx="6" formatCode="0%">
                  <c:v>0.08</c:v>
                </c:pt>
                <c:pt idx="7">
                  <c:v>-2.12E-2</c:v>
                </c:pt>
                <c:pt idx="8">
                  <c:v>-2.1499999999999998E-2</c:v>
                </c:pt>
                <c:pt idx="9">
                  <c:v>0.1082</c:v>
                </c:pt>
                <c:pt idx="10">
                  <c:v>4.9599999999999998E-2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DA-41BE-8913-1568E297D608}"/>
            </c:ext>
          </c:extLst>
        </c:ser>
        <c:ser>
          <c:idx val="1"/>
          <c:order val="1"/>
          <c:tx>
            <c:strRef>
              <c:f>Sheet1!$C$1:$C$2</c:f>
              <c:strCache>
                <c:ptCount val="2"/>
                <c:pt idx="0">
                  <c:v>Bankalarca Mevduatlara Uygulanan Ağırlıklı Ortalama Faiz Oranları(Stok- Aylık) Aylık Faiz Getirisi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Sheet1!$A$3:$A$13</c:f>
              <c:numCache>
                <c:formatCode>mmm\-yy</c:formatCode>
                <c:ptCount val="11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</c:numCache>
            </c:numRef>
          </c:cat>
          <c:val>
            <c:numRef>
              <c:f>Sheet1!$C$3:$C$13</c:f>
              <c:numCache>
                <c:formatCode>0.00%</c:formatCode>
                <c:ptCount val="11"/>
                <c:pt idx="0">
                  <c:v>1.3299999999999999E-2</c:v>
                </c:pt>
                <c:pt idx="1">
                  <c:v>1.4E-2</c:v>
                </c:pt>
                <c:pt idx="2">
                  <c:v>1.47E-2</c:v>
                </c:pt>
                <c:pt idx="3">
                  <c:v>1.6199999999999999E-2</c:v>
                </c:pt>
                <c:pt idx="4">
                  <c:v>1.8800000000000001E-2</c:v>
                </c:pt>
                <c:pt idx="5">
                  <c:v>2.4199999999999999E-2</c:v>
                </c:pt>
                <c:pt idx="6">
                  <c:v>2.1000000000000001E-2</c:v>
                </c:pt>
                <c:pt idx="7">
                  <c:v>2.29E-2</c:v>
                </c:pt>
                <c:pt idx="8">
                  <c:v>2.87E-2</c:v>
                </c:pt>
                <c:pt idx="9">
                  <c:v>3.1099999999999999E-2</c:v>
                </c:pt>
                <c:pt idx="10">
                  <c:v>3.0499999999999999E-2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DA-41BE-8913-1568E297D608}"/>
            </c:ext>
          </c:extLst>
        </c:ser>
        <c:ser>
          <c:idx val="2"/>
          <c:order val="2"/>
          <c:tx>
            <c:strRef>
              <c:f>Sheet1!$D$1:$D$2</c:f>
              <c:strCache>
                <c:ptCount val="2"/>
                <c:pt idx="0">
                  <c:v>BIST100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Sheet1!$A$3:$A$13</c:f>
              <c:numCache>
                <c:formatCode>mmm\-yy</c:formatCode>
                <c:ptCount val="11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</c:numCache>
            </c:numRef>
          </c:cat>
          <c:val>
            <c:numRef>
              <c:f>Sheet1!$D$3:$D$13</c:f>
              <c:numCache>
                <c:formatCode>0.00%</c:formatCode>
                <c:ptCount val="11"/>
                <c:pt idx="0">
                  <c:v>-9.6699999999999994E-2</c:v>
                </c:pt>
                <c:pt idx="1">
                  <c:v>5.2400000000000002E-2</c:v>
                </c:pt>
                <c:pt idx="2">
                  <c:v>-8.1000000000000003E-2</c:v>
                </c:pt>
                <c:pt idx="3">
                  <c:v>-4.0500000000000001E-2</c:v>
                </c:pt>
                <c:pt idx="4">
                  <c:v>5.8200000000000002E-2</c:v>
                </c:pt>
                <c:pt idx="5">
                  <c:v>0.17849999999999999</c:v>
                </c:pt>
                <c:pt idx="6">
                  <c:v>0.25309999999999999</c:v>
                </c:pt>
                <c:pt idx="7">
                  <c:v>9.7100000000000006E-2</c:v>
                </c:pt>
                <c:pt idx="8">
                  <c:v>5.2699999999999997E-2</c:v>
                </c:pt>
                <c:pt idx="9">
                  <c:v>-9.8500000000000004E-2</c:v>
                </c:pt>
                <c:pt idx="10">
                  <c:v>5.7799999999999997E-2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DA-41BE-8913-1568E297D608}"/>
            </c:ext>
          </c:extLst>
        </c:ser>
        <c:ser>
          <c:idx val="3"/>
          <c:order val="3"/>
          <c:tx>
            <c:strRef>
              <c:f>Sheet1!$E$1:$E$2</c:f>
              <c:strCache>
                <c:ptCount val="2"/>
                <c:pt idx="0">
                  <c:v>TÜFE  (Aylık %)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Sheet1!$A$3:$A$13</c:f>
              <c:numCache>
                <c:formatCode>mmm\-yy</c:formatCode>
                <c:ptCount val="11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</c:numCache>
            </c:numRef>
          </c:cat>
          <c:val>
            <c:numRef>
              <c:f>Sheet1!$E$3:$E$13</c:f>
              <c:numCache>
                <c:formatCode>0.00%</c:formatCode>
                <c:ptCount val="11"/>
                <c:pt idx="0">
                  <c:v>6.6500000000000004E-2</c:v>
                </c:pt>
                <c:pt idx="1">
                  <c:v>3.15E-2</c:v>
                </c:pt>
                <c:pt idx="2">
                  <c:v>2.29E-2</c:v>
                </c:pt>
                <c:pt idx="3">
                  <c:v>2.3900000000000001E-2</c:v>
                </c:pt>
                <c:pt idx="4">
                  <c:v>4.0000000000000002E-4</c:v>
                </c:pt>
                <c:pt idx="5">
                  <c:v>3.9199999999999999E-2</c:v>
                </c:pt>
                <c:pt idx="6">
                  <c:v>9.4899999999999998E-2</c:v>
                </c:pt>
                <c:pt idx="7">
                  <c:v>9.0899999999999995E-2</c:v>
                </c:pt>
                <c:pt idx="8">
                  <c:v>4.7500000000000001E-2</c:v>
                </c:pt>
                <c:pt idx="9">
                  <c:v>3.4299999999999997E-2</c:v>
                </c:pt>
                <c:pt idx="10">
                  <c:v>3.2800000000000003E-2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DA-41BE-8913-1568E297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827600"/>
        <c:axId val="394829240"/>
      </c:lineChart>
      <c:dateAx>
        <c:axId val="394827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94829240"/>
        <c:crosses val="autoZero"/>
        <c:auto val="1"/>
        <c:lblOffset val="100"/>
        <c:baseTimeUnit val="months"/>
      </c:dateAx>
      <c:valAx>
        <c:axId val="394829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9482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r-TR"/>
              <a:t>2023 yıl başında yatırılan 100 tl ne oldu?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Altının ocak 2023ten Aralık 2023 başına kadar tutulsaydı getirisi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Sheet1!$F$2:$F$13</c:f>
              <c:strCache>
                <c:ptCount val="12"/>
                <c:pt idx="0">
                  <c:v>2023 ilk günü</c:v>
                </c:pt>
                <c:pt idx="1">
                  <c:v>Oca.23</c:v>
                </c:pt>
                <c:pt idx="2">
                  <c:v>Şub.23</c:v>
                </c:pt>
                <c:pt idx="3">
                  <c:v>Mar.23</c:v>
                </c:pt>
                <c:pt idx="4">
                  <c:v>Nis.23</c:v>
                </c:pt>
                <c:pt idx="5">
                  <c:v>May.23</c:v>
                </c:pt>
                <c:pt idx="6">
                  <c:v>Haz.23</c:v>
                </c:pt>
                <c:pt idx="7">
                  <c:v>Tem.23</c:v>
                </c:pt>
                <c:pt idx="8">
                  <c:v>Ağu.23</c:v>
                </c:pt>
                <c:pt idx="9">
                  <c:v>Eyl.23</c:v>
                </c:pt>
                <c:pt idx="10">
                  <c:v>Eki.23</c:v>
                </c:pt>
                <c:pt idx="11">
                  <c:v>Kas.23</c:v>
                </c:pt>
              </c:strCache>
            </c:strRef>
          </c:cat>
          <c:val>
            <c:numRef>
              <c:f>Sheet1!$G$2:$G$13</c:f>
              <c:numCache>
                <c:formatCode>General</c:formatCode>
                <c:ptCount val="12"/>
                <c:pt idx="0">
                  <c:v>100</c:v>
                </c:pt>
                <c:pt idx="1">
                  <c:v>106.27</c:v>
                </c:pt>
                <c:pt idx="2">
                  <c:v>101.06276999999999</c:v>
                </c:pt>
                <c:pt idx="3">
                  <c:v>110.70415825799998</c:v>
                </c:pt>
                <c:pt idx="4">
                  <c:v>113.29463556123719</c:v>
                </c:pt>
                <c:pt idx="5">
                  <c:v>119.63913515266647</c:v>
                </c:pt>
                <c:pt idx="6">
                  <c:v>143.56696218319976</c:v>
                </c:pt>
                <c:pt idx="7">
                  <c:v>155.05231915785575</c:v>
                </c:pt>
                <c:pt idx="8">
                  <c:v>151.76520999170921</c:v>
                </c:pt>
                <c:pt idx="9">
                  <c:v>148.50225797688748</c:v>
                </c:pt>
                <c:pt idx="10">
                  <c:v>164.57020228998672</c:v>
                </c:pt>
                <c:pt idx="11">
                  <c:v>172.73288432357009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58-4E5E-B5F2-27E0BADA89C0}"/>
            </c:ext>
          </c:extLst>
        </c:ser>
        <c:ser>
          <c:idx val="1"/>
          <c:order val="1"/>
          <c:tx>
            <c:strRef>
              <c:f>Sheet1!$H$1</c:f>
              <c:strCache>
                <c:ptCount val="1"/>
                <c:pt idx="0">
                  <c:v>Her ay başı yenilenen 1 aylık vadeli mevduatın getirisi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Sheet1!$F$2:$F$13</c:f>
              <c:strCache>
                <c:ptCount val="12"/>
                <c:pt idx="0">
                  <c:v>2023 ilk günü</c:v>
                </c:pt>
                <c:pt idx="1">
                  <c:v>Oca.23</c:v>
                </c:pt>
                <c:pt idx="2">
                  <c:v>Şub.23</c:v>
                </c:pt>
                <c:pt idx="3">
                  <c:v>Mar.23</c:v>
                </c:pt>
                <c:pt idx="4">
                  <c:v>Nis.23</c:v>
                </c:pt>
                <c:pt idx="5">
                  <c:v>May.23</c:v>
                </c:pt>
                <c:pt idx="6">
                  <c:v>Haz.23</c:v>
                </c:pt>
                <c:pt idx="7">
                  <c:v>Tem.23</c:v>
                </c:pt>
                <c:pt idx="8">
                  <c:v>Ağu.23</c:v>
                </c:pt>
                <c:pt idx="9">
                  <c:v>Eyl.23</c:v>
                </c:pt>
                <c:pt idx="10">
                  <c:v>Eki.23</c:v>
                </c:pt>
                <c:pt idx="11">
                  <c:v>Kas.23</c:v>
                </c:pt>
              </c:strCache>
            </c:strRef>
          </c:cat>
          <c:val>
            <c:numRef>
              <c:f>Sheet1!$H$2:$H$13</c:f>
              <c:numCache>
                <c:formatCode>General</c:formatCode>
                <c:ptCount val="12"/>
                <c:pt idx="0">
                  <c:v>100</c:v>
                </c:pt>
                <c:pt idx="1">
                  <c:v>101.33000000000001</c:v>
                </c:pt>
                <c:pt idx="2">
                  <c:v>102.74862000000002</c:v>
                </c:pt>
                <c:pt idx="3">
                  <c:v>104.25902471400001</c:v>
                </c:pt>
                <c:pt idx="4">
                  <c:v>105.94802091436681</c:v>
                </c:pt>
                <c:pt idx="5">
                  <c:v>107.93984370755689</c:v>
                </c:pt>
                <c:pt idx="6">
                  <c:v>110.55198792527976</c:v>
                </c:pt>
                <c:pt idx="7">
                  <c:v>112.87357967171063</c:v>
                </c:pt>
                <c:pt idx="8">
                  <c:v>115.4583846461928</c:v>
                </c:pt>
                <c:pt idx="9">
                  <c:v>118.77204028553852</c:v>
                </c:pt>
                <c:pt idx="10">
                  <c:v>122.46585073841877</c:v>
                </c:pt>
                <c:pt idx="11">
                  <c:v>126.20105918594054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58-4E5E-B5F2-27E0BADA89C0}"/>
            </c:ext>
          </c:extLst>
        </c:ser>
        <c:ser>
          <c:idx val="2"/>
          <c:order val="2"/>
          <c:tx>
            <c:strRef>
              <c:f>Sheet1!$I$1</c:f>
              <c:strCache>
                <c:ptCount val="1"/>
                <c:pt idx="0">
                  <c:v>BIST100 getirisi (2023 ocaktan itibaren)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Sheet1!$F$2:$F$13</c:f>
              <c:strCache>
                <c:ptCount val="12"/>
                <c:pt idx="0">
                  <c:v>2023 ilk günü</c:v>
                </c:pt>
                <c:pt idx="1">
                  <c:v>Oca.23</c:v>
                </c:pt>
                <c:pt idx="2">
                  <c:v>Şub.23</c:v>
                </c:pt>
                <c:pt idx="3">
                  <c:v>Mar.23</c:v>
                </c:pt>
                <c:pt idx="4">
                  <c:v>Nis.23</c:v>
                </c:pt>
                <c:pt idx="5">
                  <c:v>May.23</c:v>
                </c:pt>
                <c:pt idx="6">
                  <c:v>Haz.23</c:v>
                </c:pt>
                <c:pt idx="7">
                  <c:v>Tem.23</c:v>
                </c:pt>
                <c:pt idx="8">
                  <c:v>Ağu.23</c:v>
                </c:pt>
                <c:pt idx="9">
                  <c:v>Eyl.23</c:v>
                </c:pt>
                <c:pt idx="10">
                  <c:v>Eki.23</c:v>
                </c:pt>
                <c:pt idx="11">
                  <c:v>Kas.23</c:v>
                </c:pt>
              </c:strCache>
            </c:strRef>
          </c:cat>
          <c:val>
            <c:numRef>
              <c:f>Sheet1!$I$2:$I$13</c:f>
              <c:numCache>
                <c:formatCode>General</c:formatCode>
                <c:ptCount val="12"/>
                <c:pt idx="0">
                  <c:v>100</c:v>
                </c:pt>
                <c:pt idx="1">
                  <c:v>90.33</c:v>
                </c:pt>
                <c:pt idx="2">
                  <c:v>95.063292000000004</c:v>
                </c:pt>
                <c:pt idx="3">
                  <c:v>87.36316534800001</c:v>
                </c:pt>
                <c:pt idx="4">
                  <c:v>83.824957151406011</c:v>
                </c:pt>
                <c:pt idx="5">
                  <c:v>88.703569657617848</c:v>
                </c:pt>
                <c:pt idx="6">
                  <c:v>104.53715684150264</c:v>
                </c:pt>
                <c:pt idx="7">
                  <c:v>130.99551123808695</c:v>
                </c:pt>
                <c:pt idx="8">
                  <c:v>143.71517537930518</c:v>
                </c:pt>
                <c:pt idx="9">
                  <c:v>151.28896512179455</c:v>
                </c:pt>
                <c:pt idx="10">
                  <c:v>136.38700205729779</c:v>
                </c:pt>
                <c:pt idx="11">
                  <c:v>144.27017077620962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58-4E5E-B5F2-27E0BADA89C0}"/>
            </c:ext>
          </c:extLst>
        </c:ser>
        <c:ser>
          <c:idx val="3"/>
          <c:order val="3"/>
          <c:tx>
            <c:strRef>
              <c:f>Sheet1!$J$1</c:f>
              <c:strCache>
                <c:ptCount val="1"/>
                <c:pt idx="0">
                  <c:v>TÜFE bir araç olsaydı getirisi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Sheet1!$F$2:$F$13</c:f>
              <c:strCache>
                <c:ptCount val="12"/>
                <c:pt idx="0">
                  <c:v>2023 ilk günü</c:v>
                </c:pt>
                <c:pt idx="1">
                  <c:v>Oca.23</c:v>
                </c:pt>
                <c:pt idx="2">
                  <c:v>Şub.23</c:v>
                </c:pt>
                <c:pt idx="3">
                  <c:v>Mar.23</c:v>
                </c:pt>
                <c:pt idx="4">
                  <c:v>Nis.23</c:v>
                </c:pt>
                <c:pt idx="5">
                  <c:v>May.23</c:v>
                </c:pt>
                <c:pt idx="6">
                  <c:v>Haz.23</c:v>
                </c:pt>
                <c:pt idx="7">
                  <c:v>Tem.23</c:v>
                </c:pt>
                <c:pt idx="8">
                  <c:v>Ağu.23</c:v>
                </c:pt>
                <c:pt idx="9">
                  <c:v>Eyl.23</c:v>
                </c:pt>
                <c:pt idx="10">
                  <c:v>Eki.23</c:v>
                </c:pt>
                <c:pt idx="11">
                  <c:v>Kas.23</c:v>
                </c:pt>
              </c:strCache>
            </c:strRef>
          </c:cat>
          <c:val>
            <c:numRef>
              <c:f>Sheet1!$J$2:$J$13</c:f>
              <c:numCache>
                <c:formatCode>General</c:formatCode>
                <c:ptCount val="12"/>
                <c:pt idx="0">
                  <c:v>100</c:v>
                </c:pt>
                <c:pt idx="1">
                  <c:v>106.65</c:v>
                </c:pt>
                <c:pt idx="2">
                  <c:v>110.00947500000001</c:v>
                </c:pt>
                <c:pt idx="3">
                  <c:v>112.5286919775</c:v>
                </c:pt>
                <c:pt idx="4">
                  <c:v>115.21812771576225</c:v>
                </c:pt>
                <c:pt idx="5">
                  <c:v>115.26421496684856</c:v>
                </c:pt>
                <c:pt idx="6">
                  <c:v>119.782572193549</c:v>
                </c:pt>
                <c:pt idx="7">
                  <c:v>131.1499382947168</c:v>
                </c:pt>
                <c:pt idx="8">
                  <c:v>143.07146768570655</c:v>
                </c:pt>
                <c:pt idx="9">
                  <c:v>149.86736240077764</c:v>
                </c:pt>
                <c:pt idx="10">
                  <c:v>155.00781293112431</c:v>
                </c:pt>
                <c:pt idx="11">
                  <c:v>160.09206919526517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58-4E5E-B5F2-27E0BADA8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666648"/>
        <c:axId val="491658448"/>
      </c:lineChart>
      <c:catAx>
        <c:axId val="49166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1658448"/>
        <c:crosses val="autoZero"/>
        <c:auto val="1"/>
        <c:lblAlgn val="ctr"/>
        <c:lblOffset val="100"/>
        <c:noMultiLvlLbl val="0"/>
      </c:catAx>
      <c:valAx>
        <c:axId val="49165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166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9524</xdr:rowOff>
    </xdr:from>
    <xdr:to>
      <xdr:col>5</xdr:col>
      <xdr:colOff>533400</xdr:colOff>
      <xdr:row>37</xdr:row>
      <xdr:rowOff>95249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15</xdr:row>
      <xdr:rowOff>171450</xdr:rowOff>
    </xdr:from>
    <xdr:to>
      <xdr:col>12</xdr:col>
      <xdr:colOff>85725</xdr:colOff>
      <xdr:row>37</xdr:row>
      <xdr:rowOff>104775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E3" sqref="E3"/>
    </sheetView>
  </sheetViews>
  <sheetFormatPr defaultRowHeight="15" x14ac:dyDescent="0.25"/>
  <cols>
    <col min="1" max="1" width="12.42578125" bestFit="1" customWidth="1"/>
    <col min="2" max="2" width="14" bestFit="1" customWidth="1"/>
    <col min="3" max="3" width="12.5703125" customWidth="1"/>
    <col min="4" max="4" width="21" customWidth="1"/>
    <col min="5" max="5" width="25.140625" customWidth="1"/>
    <col min="6" max="6" width="17" customWidth="1"/>
    <col min="7" max="7" width="22.140625" customWidth="1"/>
    <col min="8" max="8" width="20.140625" customWidth="1"/>
    <col min="9" max="9" width="20.85546875" customWidth="1"/>
    <col min="13" max="13" width="10.140625" bestFit="1" customWidth="1"/>
  </cols>
  <sheetData>
    <row r="1" spans="1:13" ht="63" customHeight="1" x14ac:dyDescent="0.25">
      <c r="B1" s="3" t="s">
        <v>3</v>
      </c>
      <c r="C1" s="3" t="s">
        <v>2</v>
      </c>
      <c r="D1" t="s">
        <v>1</v>
      </c>
      <c r="E1" t="s">
        <v>0</v>
      </c>
      <c r="G1" s="3" t="s">
        <v>4</v>
      </c>
      <c r="H1" s="3" t="s">
        <v>5</v>
      </c>
      <c r="I1" s="3" t="s">
        <v>6</v>
      </c>
      <c r="J1" s="3" t="s">
        <v>8</v>
      </c>
    </row>
    <row r="2" spans="1:13" ht="63" customHeight="1" x14ac:dyDescent="0.25">
      <c r="A2" t="s">
        <v>7</v>
      </c>
      <c r="B2" s="3"/>
      <c r="C2" s="3"/>
      <c r="F2" t="s">
        <v>7</v>
      </c>
      <c r="G2" s="3">
        <v>100</v>
      </c>
      <c r="H2" s="3">
        <v>100</v>
      </c>
      <c r="I2" s="3">
        <v>100</v>
      </c>
      <c r="J2" s="3">
        <v>100</v>
      </c>
    </row>
    <row r="3" spans="1:13" x14ac:dyDescent="0.25">
      <c r="A3" s="1">
        <v>44927</v>
      </c>
      <c r="B3" s="2">
        <v>6.2700000000000006E-2</v>
      </c>
      <c r="C3" s="2">
        <v>1.3299999999999999E-2</v>
      </c>
      <c r="D3" s="2">
        <v>-9.6699999999999994E-2</v>
      </c>
      <c r="E3" s="2">
        <v>6.6500000000000004E-2</v>
      </c>
      <c r="F3" s="1">
        <v>44927</v>
      </c>
      <c r="G3" s="5">
        <f>100*(1+(6.27/100))</f>
        <v>106.27</v>
      </c>
      <c r="H3" s="5">
        <f>100*(1+(1.33/100))</f>
        <v>101.33000000000001</v>
      </c>
      <c r="I3" s="5">
        <f>100*(1+(-9.67/100))</f>
        <v>90.33</v>
      </c>
      <c r="J3" s="5">
        <f>100*(1+(6.65/100))</f>
        <v>106.65</v>
      </c>
      <c r="M3" s="5"/>
    </row>
    <row r="4" spans="1:13" x14ac:dyDescent="0.25">
      <c r="A4" s="1">
        <v>44958</v>
      </c>
      <c r="B4" s="2">
        <v>-4.9000000000000002E-2</v>
      </c>
      <c r="C4" s="2">
        <v>1.4E-2</v>
      </c>
      <c r="D4" s="2">
        <v>5.2400000000000002E-2</v>
      </c>
      <c r="E4" s="2">
        <v>3.15E-2</v>
      </c>
      <c r="F4" s="1">
        <v>44958</v>
      </c>
      <c r="G4" s="5">
        <f>G3*(1+(-4.9/100))</f>
        <v>101.06276999999999</v>
      </c>
      <c r="H4" s="5">
        <f>H3*(1+(1.4/100))</f>
        <v>102.74862000000002</v>
      </c>
      <c r="I4" s="5">
        <f>I3*(1+(5.24/100))</f>
        <v>95.063292000000004</v>
      </c>
      <c r="J4" s="5">
        <f>J3*(1+(3.15/100))</f>
        <v>110.00947500000001</v>
      </c>
    </row>
    <row r="5" spans="1:13" x14ac:dyDescent="0.25">
      <c r="A5" s="1">
        <v>44986</v>
      </c>
      <c r="B5" s="2">
        <v>9.5399999999999999E-2</v>
      </c>
      <c r="C5" s="2">
        <v>1.47E-2</v>
      </c>
      <c r="D5" s="2">
        <v>-8.1000000000000003E-2</v>
      </c>
      <c r="E5" s="2">
        <v>2.29E-2</v>
      </c>
      <c r="F5" s="1">
        <v>44986</v>
      </c>
      <c r="G5" s="5">
        <f>G4*(1+(9.54/100))</f>
        <v>110.70415825799998</v>
      </c>
      <c r="H5" s="5">
        <f>H4*(1+(1.47/100))</f>
        <v>104.25902471400001</v>
      </c>
      <c r="I5" s="5">
        <f>I4*(1+(-8.1/100))</f>
        <v>87.36316534800001</v>
      </c>
      <c r="J5" s="5">
        <f>J4*(1+(2.29/100))</f>
        <v>112.5286919775</v>
      </c>
    </row>
    <row r="6" spans="1:13" x14ac:dyDescent="0.25">
      <c r="A6" s="1">
        <v>45017</v>
      </c>
      <c r="B6" s="2">
        <v>2.3400000000000001E-2</v>
      </c>
      <c r="C6" s="2">
        <v>1.6199999999999999E-2</v>
      </c>
      <c r="D6" s="2">
        <v>-4.0500000000000001E-2</v>
      </c>
      <c r="E6" s="2">
        <v>2.3900000000000001E-2</v>
      </c>
      <c r="F6" s="1">
        <v>45017</v>
      </c>
      <c r="G6" s="5">
        <f>G5*(1+(2.34/100))</f>
        <v>113.29463556123719</v>
      </c>
      <c r="H6" s="5">
        <f>H5*(1+(1.62/100))</f>
        <v>105.94802091436681</v>
      </c>
      <c r="I6" s="5">
        <f>I5*(1+(-4.05/100))</f>
        <v>83.824957151406011</v>
      </c>
      <c r="J6" s="5">
        <f>J5*(1+(2.39/100))</f>
        <v>115.21812771576225</v>
      </c>
    </row>
    <row r="7" spans="1:13" x14ac:dyDescent="0.25">
      <c r="A7" s="1">
        <v>45047</v>
      </c>
      <c r="B7" s="2">
        <v>5.6000000000000001E-2</v>
      </c>
      <c r="C7" s="2">
        <v>1.8800000000000001E-2</v>
      </c>
      <c r="D7" s="2">
        <v>5.8200000000000002E-2</v>
      </c>
      <c r="E7" s="2">
        <v>4.0000000000000002E-4</v>
      </c>
      <c r="F7" s="1">
        <v>45047</v>
      </c>
      <c r="G7" s="5">
        <f>G6*(1+(5.6/100))</f>
        <v>119.63913515266647</v>
      </c>
      <c r="H7" s="5">
        <f>H6*(1+(1.88/100))</f>
        <v>107.93984370755689</v>
      </c>
      <c r="I7" s="5">
        <f>I6*(1+(5.82/100))</f>
        <v>88.703569657617848</v>
      </c>
      <c r="J7" s="5">
        <f>J6*(1+(0.04/100))</f>
        <v>115.26421496684856</v>
      </c>
    </row>
    <row r="8" spans="1:13" x14ac:dyDescent="0.25">
      <c r="A8" s="1">
        <v>45078</v>
      </c>
      <c r="B8" s="4">
        <v>0.2</v>
      </c>
      <c r="C8" s="2">
        <v>2.4199999999999999E-2</v>
      </c>
      <c r="D8" s="2">
        <v>0.17849999999999999</v>
      </c>
      <c r="E8" s="2">
        <v>3.9199999999999999E-2</v>
      </c>
      <c r="F8" s="1">
        <v>45078</v>
      </c>
      <c r="G8" s="5">
        <f>G7*(1+(20/100))</f>
        <v>143.56696218319976</v>
      </c>
      <c r="H8" s="5">
        <f>H7*(1+(2.42/100))</f>
        <v>110.55198792527976</v>
      </c>
      <c r="I8" s="5">
        <f>I7*(1+(17.85/100))</f>
        <v>104.53715684150264</v>
      </c>
      <c r="J8" s="5">
        <f>J7*(1+(3.92/100))</f>
        <v>119.782572193549</v>
      </c>
    </row>
    <row r="9" spans="1:13" x14ac:dyDescent="0.25">
      <c r="A9" s="1">
        <v>45108</v>
      </c>
      <c r="B9" s="4">
        <v>0.08</v>
      </c>
      <c r="C9" s="2">
        <v>2.1000000000000001E-2</v>
      </c>
      <c r="D9" s="2">
        <v>0.25309999999999999</v>
      </c>
      <c r="E9" s="2">
        <v>9.4899999999999998E-2</v>
      </c>
      <c r="F9" s="1">
        <v>45108</v>
      </c>
      <c r="G9" s="5">
        <f>G8*(1+(8/100))</f>
        <v>155.05231915785575</v>
      </c>
      <c r="H9" s="5">
        <f>H8*(1+(2.1/100))</f>
        <v>112.87357967171063</v>
      </c>
      <c r="I9" s="5">
        <f>I8*(1+(25.31/100))</f>
        <v>130.99551123808695</v>
      </c>
      <c r="J9" s="5">
        <f>J8*(1+(9.49/100))</f>
        <v>131.1499382947168</v>
      </c>
    </row>
    <row r="10" spans="1:13" x14ac:dyDescent="0.25">
      <c r="A10" s="1">
        <v>45139</v>
      </c>
      <c r="B10" s="2">
        <v>-2.12E-2</v>
      </c>
      <c r="C10" s="2">
        <v>2.29E-2</v>
      </c>
      <c r="D10" s="2">
        <v>9.7100000000000006E-2</v>
      </c>
      <c r="E10" s="2">
        <v>9.0899999999999995E-2</v>
      </c>
      <c r="F10" s="1">
        <v>45139</v>
      </c>
      <c r="G10" s="5">
        <f>G9*(1+(-2.12/100))</f>
        <v>151.76520999170921</v>
      </c>
      <c r="H10" s="5">
        <f>H9*(1+(2.29/100))</f>
        <v>115.4583846461928</v>
      </c>
      <c r="I10" s="5">
        <f>I9*(1+(9.71/100))</f>
        <v>143.71517537930518</v>
      </c>
      <c r="J10" s="5">
        <f>J9*(1+(9.09/100))</f>
        <v>143.07146768570655</v>
      </c>
    </row>
    <row r="11" spans="1:13" x14ac:dyDescent="0.25">
      <c r="A11" s="1">
        <v>45170</v>
      </c>
      <c r="B11" s="2">
        <v>-2.1499999999999998E-2</v>
      </c>
      <c r="C11" s="2">
        <v>2.87E-2</v>
      </c>
      <c r="D11" s="2">
        <v>5.2699999999999997E-2</v>
      </c>
      <c r="E11" s="2">
        <v>4.7500000000000001E-2</v>
      </c>
      <c r="F11" s="1">
        <v>45170</v>
      </c>
      <c r="G11" s="5">
        <f>G10*(1+(-2.15/100))</f>
        <v>148.50225797688748</v>
      </c>
      <c r="H11" s="5">
        <f>H10*(1+(2.87/100))</f>
        <v>118.77204028553852</v>
      </c>
      <c r="I11" s="5">
        <f>I10*(1+(5.27/100))</f>
        <v>151.28896512179455</v>
      </c>
      <c r="J11" s="5">
        <f>J10*(1+(4.75/100))</f>
        <v>149.86736240077764</v>
      </c>
    </row>
    <row r="12" spans="1:13" x14ac:dyDescent="0.25">
      <c r="A12" s="1">
        <v>45200</v>
      </c>
      <c r="B12" s="2">
        <v>0.1082</v>
      </c>
      <c r="C12" s="2">
        <v>3.1099999999999999E-2</v>
      </c>
      <c r="D12" s="2">
        <v>-9.8500000000000004E-2</v>
      </c>
      <c r="E12" s="2">
        <v>3.4299999999999997E-2</v>
      </c>
      <c r="F12" s="1">
        <v>45200</v>
      </c>
      <c r="G12" s="5">
        <f>G11*(1+(10.82/100))</f>
        <v>164.57020228998672</v>
      </c>
      <c r="H12" s="5">
        <f>H11*(1+(3.11/100))</f>
        <v>122.46585073841877</v>
      </c>
      <c r="I12" s="5">
        <f>I11*(1+(-9.85/100))</f>
        <v>136.38700205729779</v>
      </c>
      <c r="J12" s="5">
        <f>J11*(1+(3.43/100))</f>
        <v>155.00781293112431</v>
      </c>
    </row>
    <row r="13" spans="1:13" x14ac:dyDescent="0.25">
      <c r="A13" s="1">
        <v>45231</v>
      </c>
      <c r="B13" s="2">
        <v>4.9599999999999998E-2</v>
      </c>
      <c r="C13" s="2">
        <v>3.0499999999999999E-2</v>
      </c>
      <c r="D13" s="2">
        <v>5.7799999999999997E-2</v>
      </c>
      <c r="E13" s="2">
        <v>3.2800000000000003E-2</v>
      </c>
      <c r="F13" s="1">
        <v>45231</v>
      </c>
      <c r="G13" s="5">
        <f>G12*(1+(4.96/100))</f>
        <v>172.73288432357009</v>
      </c>
      <c r="H13" s="5">
        <f>H12*(1+(3.05/100))</f>
        <v>126.20105918594054</v>
      </c>
      <c r="I13" s="5">
        <f>I12*(1+(5.78/100))</f>
        <v>144.27017077620962</v>
      </c>
      <c r="J13" s="5">
        <f>J12*(1+(3.28/100))</f>
        <v>160.09206919526517</v>
      </c>
    </row>
    <row r="16" spans="1:13" x14ac:dyDescent="0.25">
      <c r="B16" s="2"/>
    </row>
    <row r="20" spans="5:16" x14ac:dyDescent="0.25">
      <c r="E20" s="2"/>
      <c r="O20" s="3"/>
      <c r="P20" s="3"/>
    </row>
    <row r="21" spans="5:16" x14ac:dyDescent="0.25">
      <c r="E21" s="2"/>
      <c r="O21" s="3"/>
      <c r="P21" s="3"/>
    </row>
    <row r="22" spans="5:16" x14ac:dyDescent="0.25">
      <c r="E22" s="2"/>
      <c r="M22" s="2"/>
      <c r="N22" s="2"/>
      <c r="O22" s="2"/>
      <c r="P22" s="2"/>
    </row>
    <row r="23" spans="5:16" x14ac:dyDescent="0.25">
      <c r="E23" s="2"/>
      <c r="M23" s="2"/>
      <c r="N23" s="2"/>
      <c r="O23" s="2"/>
      <c r="P23" s="2"/>
    </row>
    <row r="24" spans="5:16" x14ac:dyDescent="0.25">
      <c r="E24" s="2"/>
      <c r="M24" s="2"/>
      <c r="N24" s="2"/>
      <c r="O24" s="2"/>
      <c r="P24" s="2"/>
    </row>
    <row r="25" spans="5:16" x14ac:dyDescent="0.25">
      <c r="E25" s="2"/>
      <c r="M25" s="2"/>
      <c r="N25" s="2"/>
      <c r="O25" s="2"/>
      <c r="P25" s="2"/>
    </row>
    <row r="26" spans="5:16" x14ac:dyDescent="0.25">
      <c r="E26" s="2"/>
      <c r="M26" s="2"/>
      <c r="N26" s="2"/>
      <c r="O26" s="2"/>
      <c r="P26" s="2"/>
    </row>
    <row r="27" spans="5:16" x14ac:dyDescent="0.25">
      <c r="E27" s="2"/>
      <c r="M27" s="2"/>
      <c r="N27" s="2"/>
      <c r="O27" s="2"/>
      <c r="P27" s="4"/>
    </row>
    <row r="28" spans="5:16" x14ac:dyDescent="0.25">
      <c r="E28" s="2"/>
      <c r="M28" s="2"/>
      <c r="N28" s="2"/>
      <c r="O28" s="2"/>
      <c r="P28" s="4"/>
    </row>
    <row r="29" spans="5:16" x14ac:dyDescent="0.25">
      <c r="E29" s="2"/>
      <c r="M29" s="2"/>
      <c r="N29" s="2"/>
      <c r="O29" s="2"/>
      <c r="P29" s="2"/>
    </row>
    <row r="30" spans="5:16" x14ac:dyDescent="0.25">
      <c r="E30" s="2"/>
      <c r="M30" s="2"/>
      <c r="N30" s="2"/>
      <c r="O30" s="2"/>
      <c r="P30" s="2"/>
    </row>
    <row r="31" spans="5:16" x14ac:dyDescent="0.25">
      <c r="M31" s="2"/>
      <c r="N31" s="2"/>
      <c r="O31" s="2"/>
      <c r="P31" s="2"/>
    </row>
    <row r="32" spans="5:16" x14ac:dyDescent="0.25">
      <c r="M32" s="2"/>
      <c r="N32" s="2"/>
      <c r="O32" s="2"/>
      <c r="P32" s="2"/>
    </row>
  </sheetData>
  <autoFilter ref="A1:E13">
    <sortState ref="A2:E12">
      <sortCondition ref="A1:A1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2023-12-05T13:42:47Z</dcterms:modified>
</cp:coreProperties>
</file>